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160" yWindow="108" windowWidth="19152" windowHeight="7236" activeTab="0"/>
  </bookViews>
  <sheets>
    <sheet name="2016(30K per M) " sheetId="5" r:id="rId1"/>
    <sheet name="2016(20K per M)" sheetId="4" r:id="rId2"/>
  </sheets>
  <definedNames/>
  <calcPr calcId="152511"/>
</workbook>
</file>

<file path=xl/sharedStrings.xml><?xml version="1.0" encoding="utf-8"?>
<sst xmlns="http://schemas.openxmlformats.org/spreadsheetml/2006/main" count="92" uniqueCount="42">
  <si>
    <t>OSVČ</t>
  </si>
  <si>
    <t>Odvedená daň</t>
  </si>
  <si>
    <t>Hrubý příjem</t>
  </si>
  <si>
    <t>Základ daně</t>
  </si>
  <si>
    <t>Daň 15%</t>
  </si>
  <si>
    <t>Sleva na dani na poplatníka</t>
  </si>
  <si>
    <t>Vyměřovací základ pro ZP</t>
  </si>
  <si>
    <t>Vyměřovací základ pro SP</t>
  </si>
  <si>
    <t>Odvod ZP zaměstnanec 4,5%</t>
  </si>
  <si>
    <t>Odvod ZP zaměstnavatel 9%</t>
  </si>
  <si>
    <t>Odvod SP zaměstnavatel 25%</t>
  </si>
  <si>
    <t>Celkem odvod na ZP a SP</t>
  </si>
  <si>
    <t>Odvod ZP OSVČ 13,5%</t>
  </si>
  <si>
    <t>Vypočtená daň</t>
  </si>
  <si>
    <t>Zaměstnanec</t>
  </si>
  <si>
    <t>příjem 30.000,- Kč/měsíčně</t>
  </si>
  <si>
    <t>Celkem odvod do státního rozpočtu</t>
  </si>
  <si>
    <t>Porovnání odvodů do státního rozpočtu zaměstnance+zaměstnavatele a OSVČ</t>
  </si>
  <si>
    <t>Celkem odvod na ZP a SP zaměstnanec</t>
  </si>
  <si>
    <t>Celkem odvod na ZP a SP zaměstnavatel</t>
  </si>
  <si>
    <t>Uplatněné výdaje 60%(ostatní živnosti)</t>
  </si>
  <si>
    <t>Vyměřovací základ pro ZP(360.000-216.000=144.000 x 0,5)</t>
  </si>
  <si>
    <t>Minimální vyměřovací základ pro SP( 6.752,- Kč za měsíc)</t>
  </si>
  <si>
    <t>Ø mzda pro rok 2016  27.006:4=6.752,-</t>
  </si>
  <si>
    <t>Ø mzda pro rok 2016  27.006x0,5=13.503x13,5%=1.823,-</t>
  </si>
  <si>
    <t>80% zemědělské,lesní a vodní hospodářství</t>
  </si>
  <si>
    <t>30% příjmy z pronájmů obchodního majetku</t>
  </si>
  <si>
    <t>40% podnikání dle zvláštních předpisů</t>
  </si>
  <si>
    <t>Odvod SP  OSVČ  29,2 %</t>
  </si>
  <si>
    <t>Odvod SP zaměstnanec 6,5%</t>
  </si>
  <si>
    <r>
      <t xml:space="preserve">Celkem odvod na ZP a SP </t>
    </r>
    <r>
      <rPr>
        <sz val="11"/>
        <color rgb="FFFF0000"/>
        <rFont val="Calibri"/>
        <family val="2"/>
        <scheme val="minor"/>
      </rPr>
      <t>zaměstnanec</t>
    </r>
  </si>
  <si>
    <r>
      <t xml:space="preserve">Celkem odvod na ZP a SP </t>
    </r>
    <r>
      <rPr>
        <sz val="11"/>
        <color rgb="FF00B0F0"/>
        <rFont val="Calibri"/>
        <family val="2"/>
        <scheme val="minor"/>
      </rPr>
      <t>zaměstnavatel</t>
    </r>
  </si>
  <si>
    <t>příjem 20.000,- Kč/měsíčně</t>
  </si>
  <si>
    <t>čistý příjem zaměstnanec</t>
  </si>
  <si>
    <t>čistý příjem OSVČ</t>
  </si>
  <si>
    <t>celkový náklad zaměstnavatel</t>
  </si>
  <si>
    <t>celkový náklad odběratele</t>
  </si>
  <si>
    <r>
      <t xml:space="preserve">O kolik </t>
    </r>
    <r>
      <rPr>
        <b/>
        <sz val="11"/>
        <color theme="1"/>
        <rFont val="Calibri"/>
        <family val="2"/>
        <scheme val="minor"/>
      </rPr>
      <t xml:space="preserve">STÁT </t>
    </r>
    <r>
      <rPr>
        <sz val="11"/>
        <color theme="1"/>
        <rFont val="Calibri"/>
        <family val="2"/>
        <scheme val="minor"/>
      </rPr>
      <t>přichází per rok</t>
    </r>
  </si>
  <si>
    <r>
      <t xml:space="preserve">O kolik </t>
    </r>
    <r>
      <rPr>
        <b/>
        <sz val="11"/>
        <color theme="1"/>
        <rFont val="Calibri"/>
        <family val="2"/>
        <scheme val="minor"/>
      </rPr>
      <t>STÁT</t>
    </r>
    <r>
      <rPr>
        <sz val="11"/>
        <color theme="1"/>
        <rFont val="Calibri"/>
        <family val="2"/>
        <scheme val="minor"/>
      </rPr>
      <t xml:space="preserve"> přichází per měsíc</t>
    </r>
  </si>
  <si>
    <t>úspora nákladů zaměstnavatele</t>
  </si>
  <si>
    <r>
      <t xml:space="preserve">O kolik </t>
    </r>
    <r>
      <rPr>
        <b/>
        <sz val="11"/>
        <color theme="1"/>
        <rFont val="Calibri"/>
        <family val="2"/>
        <scheme val="minor"/>
      </rPr>
      <t xml:space="preserve">STÁT </t>
    </r>
    <r>
      <rPr>
        <sz val="11"/>
        <color theme="1"/>
        <rFont val="Calibri"/>
        <family val="2"/>
        <scheme val="minor"/>
      </rPr>
      <t>přichází za rok</t>
    </r>
  </si>
  <si>
    <r>
      <t xml:space="preserve">O kolik </t>
    </r>
    <r>
      <rPr>
        <b/>
        <sz val="11"/>
        <color theme="1"/>
        <rFont val="Calibri"/>
        <family val="2"/>
        <scheme val="minor"/>
      </rPr>
      <t>STÁT</t>
    </r>
    <r>
      <rPr>
        <sz val="11"/>
        <color theme="1"/>
        <rFont val="Calibri"/>
        <family val="2"/>
        <scheme val="minor"/>
      </rPr>
      <t xml:space="preserve"> přichází za měsíc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</si>
</sst>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sz val="11"/>
      <color rgb="FFC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view="pageLayout" workbookViewId="0" topLeftCell="A33">
      <selection activeCell="A1" sqref="A1:D33"/>
    </sheetView>
  </sheetViews>
  <sheetFormatPr defaultColWidth="9.140625" defaultRowHeight="15"/>
  <cols>
    <col min="1" max="1" width="40.421875" style="2" customWidth="1"/>
    <col min="2" max="2" width="21.57421875" style="1" customWidth="1"/>
    <col min="3" max="3" width="18.57421875" style="1" customWidth="1"/>
    <col min="4" max="4" width="55.8515625" style="2" customWidth="1"/>
  </cols>
  <sheetData>
    <row r="1" spans="1:4" ht="15">
      <c r="A1" s="35" t="s">
        <v>17</v>
      </c>
      <c r="B1" s="35"/>
      <c r="C1" s="35"/>
      <c r="D1" s="35"/>
    </row>
    <row r="2" spans="1:4" ht="15" thickBot="1">
      <c r="A2" s="35"/>
      <c r="B2" s="35"/>
      <c r="C2" s="35"/>
      <c r="D2" s="35"/>
    </row>
    <row r="3" spans="1:4" ht="15" thickTop="1">
      <c r="A3" s="36" t="s">
        <v>14</v>
      </c>
      <c r="B3" s="37"/>
      <c r="C3" s="38" t="s">
        <v>0</v>
      </c>
      <c r="D3" s="37"/>
    </row>
    <row r="4" spans="1:4" ht="15" thickBot="1">
      <c r="A4" s="39" t="s">
        <v>15</v>
      </c>
      <c r="B4" s="40"/>
      <c r="C4" s="41" t="s">
        <v>15</v>
      </c>
      <c r="D4" s="40"/>
    </row>
    <row r="5" spans="1:4" ht="15">
      <c r="A5" s="3"/>
      <c r="B5" s="4"/>
      <c r="C5" s="3"/>
      <c r="D5" s="4"/>
    </row>
    <row r="6" spans="1:4" ht="15">
      <c r="A6" s="5" t="s">
        <v>2</v>
      </c>
      <c r="B6" s="13">
        <f>30000*12</f>
        <v>360000</v>
      </c>
      <c r="C6" s="14">
        <v>360000</v>
      </c>
      <c r="D6" s="8" t="s">
        <v>2</v>
      </c>
    </row>
    <row r="7" spans="1:4" ht="15">
      <c r="A7" s="5"/>
      <c r="B7" s="6"/>
      <c r="C7" s="7">
        <f>0.6*C6</f>
        <v>216000</v>
      </c>
      <c r="D7" s="8" t="s">
        <v>20</v>
      </c>
    </row>
    <row r="8" spans="1:4" ht="15">
      <c r="A8" s="5"/>
      <c r="B8" s="6"/>
      <c r="C8" s="7"/>
      <c r="D8" s="8" t="s">
        <v>25</v>
      </c>
    </row>
    <row r="9" spans="1:4" ht="15">
      <c r="A9" s="5"/>
      <c r="B9" s="6"/>
      <c r="C9" s="7"/>
      <c r="D9" s="8" t="s">
        <v>27</v>
      </c>
    </row>
    <row r="10" spans="1:4" ht="15">
      <c r="A10" s="5"/>
      <c r="B10" s="6"/>
      <c r="C10" s="7"/>
      <c r="D10" s="18" t="s">
        <v>26</v>
      </c>
    </row>
    <row r="11" spans="1:4" ht="15">
      <c r="A11" s="5" t="s">
        <v>6</v>
      </c>
      <c r="B11" s="6">
        <f>B6</f>
        <v>360000</v>
      </c>
      <c r="C11" s="7">
        <f>0.5*(C6-C7)</f>
        <v>72000</v>
      </c>
      <c r="D11" s="8" t="s">
        <v>21</v>
      </c>
    </row>
    <row r="12" spans="1:4" ht="15">
      <c r="A12" s="5" t="s">
        <v>7</v>
      </c>
      <c r="B12" s="6">
        <f>B6</f>
        <v>360000</v>
      </c>
      <c r="C12" s="7">
        <v>81024</v>
      </c>
      <c r="D12" s="8" t="s">
        <v>22</v>
      </c>
    </row>
    <row r="13" spans="1:4" ht="15">
      <c r="A13" s="5"/>
      <c r="B13" s="6"/>
      <c r="C13" s="7"/>
      <c r="D13" s="17" t="s">
        <v>23</v>
      </c>
    </row>
    <row r="14" spans="1:4" ht="15">
      <c r="A14" s="5" t="s">
        <v>8</v>
      </c>
      <c r="B14" s="6">
        <f>0.045*B11</f>
        <v>16200</v>
      </c>
      <c r="C14" s="34">
        <f>0.135*C11</f>
        <v>9720</v>
      </c>
      <c r="D14" s="16"/>
    </row>
    <row r="15" spans="1:4" ht="15">
      <c r="A15" s="5" t="s">
        <v>29</v>
      </c>
      <c r="B15" s="6">
        <f>0.065*B12</f>
        <v>23400</v>
      </c>
      <c r="C15" s="34"/>
      <c r="D15" s="16" t="s">
        <v>12</v>
      </c>
    </row>
    <row r="16" spans="1:4" ht="15">
      <c r="A16" s="5" t="s">
        <v>18</v>
      </c>
      <c r="B16" s="20">
        <f>SUM(B14:B15)</f>
        <v>39600</v>
      </c>
      <c r="C16" s="34"/>
      <c r="D16" s="17" t="s">
        <v>24</v>
      </c>
    </row>
    <row r="17" spans="1:4" ht="15">
      <c r="A17" s="5" t="s">
        <v>9</v>
      </c>
      <c r="B17" s="6">
        <f>0.09*B11</f>
        <v>32400</v>
      </c>
      <c r="C17" s="34"/>
      <c r="D17" s="16"/>
    </row>
    <row r="18" spans="1:4" ht="15">
      <c r="A18" s="5" t="s">
        <v>10</v>
      </c>
      <c r="B18" s="6">
        <f>0.25*B12</f>
        <v>90000</v>
      </c>
      <c r="C18" s="19">
        <f>0.292*C12</f>
        <v>23659.007999999998</v>
      </c>
      <c r="D18" s="16" t="s">
        <v>28</v>
      </c>
    </row>
    <row r="19" spans="1:4" ht="15">
      <c r="A19" s="5" t="s">
        <v>19</v>
      </c>
      <c r="B19" s="21">
        <f>SUM(B17:B18)</f>
        <v>122400</v>
      </c>
      <c r="C19" s="19"/>
      <c r="D19" s="16"/>
    </row>
    <row r="20" spans="1:4" ht="15">
      <c r="A20" s="5" t="s">
        <v>11</v>
      </c>
      <c r="B20" s="13">
        <f>B16+B19</f>
        <v>162000</v>
      </c>
      <c r="C20" s="14">
        <f>C14+C18</f>
        <v>33379.008</v>
      </c>
      <c r="D20" s="8" t="s">
        <v>11</v>
      </c>
    </row>
    <row r="21" spans="1:4" ht="15">
      <c r="A21" s="5"/>
      <c r="B21" s="6"/>
      <c r="C21" s="7"/>
      <c r="D21" s="8"/>
    </row>
    <row r="22" spans="1:4" ht="15">
      <c r="A22" s="5" t="s">
        <v>3</v>
      </c>
      <c r="B22" s="6">
        <f>B6+B19</f>
        <v>482400</v>
      </c>
      <c r="C22" s="7">
        <f>C6-C7</f>
        <v>144000</v>
      </c>
      <c r="D22" s="8" t="s">
        <v>3</v>
      </c>
    </row>
    <row r="23" spans="1:4" ht="15">
      <c r="A23" s="5" t="s">
        <v>4</v>
      </c>
      <c r="B23" s="6">
        <f>B22*15%</f>
        <v>72360</v>
      </c>
      <c r="C23" s="7">
        <f>C22*15%</f>
        <v>21600</v>
      </c>
      <c r="D23" s="8" t="s">
        <v>4</v>
      </c>
    </row>
    <row r="24" spans="1:4" ht="15">
      <c r="A24" s="5" t="s">
        <v>5</v>
      </c>
      <c r="B24" s="6">
        <v>24840</v>
      </c>
      <c r="C24" s="7">
        <v>24840</v>
      </c>
      <c r="D24" s="8" t="s">
        <v>5</v>
      </c>
    </row>
    <row r="25" spans="1:4" ht="15">
      <c r="A25" s="5" t="s">
        <v>13</v>
      </c>
      <c r="B25" s="6">
        <f>B23-B24</f>
        <v>47520</v>
      </c>
      <c r="C25" s="7">
        <f>C23-C24</f>
        <v>-3240</v>
      </c>
      <c r="D25" s="8" t="s">
        <v>13</v>
      </c>
    </row>
    <row r="26" spans="1:4" ht="15">
      <c r="A26" s="22" t="s">
        <v>1</v>
      </c>
      <c r="B26" s="23">
        <v>47520</v>
      </c>
      <c r="C26" s="24">
        <v>0</v>
      </c>
      <c r="D26" s="25" t="s">
        <v>1</v>
      </c>
    </row>
    <row r="27" spans="1:4" ht="15">
      <c r="A27" s="5"/>
      <c r="B27" s="6"/>
      <c r="C27" s="7"/>
      <c r="D27" s="8"/>
    </row>
    <row r="28" spans="1:4" ht="15" thickBot="1">
      <c r="A28" s="9" t="s">
        <v>16</v>
      </c>
      <c r="B28" s="10">
        <f>B20+B26</f>
        <v>209520</v>
      </c>
      <c r="C28" s="11">
        <f>C20+C26</f>
        <v>33379.008</v>
      </c>
      <c r="D28" s="12" t="s">
        <v>16</v>
      </c>
    </row>
    <row r="29" spans="1:2" ht="15" thickTop="1">
      <c r="A29" s="26" t="s">
        <v>37</v>
      </c>
      <c r="B29" s="27">
        <f>B28-C28</f>
        <v>176140.992</v>
      </c>
    </row>
    <row r="30" spans="1:2" ht="15">
      <c r="A30" s="26" t="s">
        <v>38</v>
      </c>
      <c r="B30" s="27">
        <f>B29/12</f>
        <v>14678.416</v>
      </c>
    </row>
    <row r="31" spans="1:4" ht="15">
      <c r="A31" s="28" t="s">
        <v>33</v>
      </c>
      <c r="B31" s="29">
        <f>B6-B16-B26</f>
        <v>272880</v>
      </c>
      <c r="C31" s="29">
        <f>C6-C20</f>
        <v>326620.99199999997</v>
      </c>
      <c r="D31" s="28" t="s">
        <v>34</v>
      </c>
    </row>
    <row r="32" spans="1:4" ht="15">
      <c r="A32" s="32" t="s">
        <v>35</v>
      </c>
      <c r="B32" s="33">
        <f>B6+B19</f>
        <v>482400</v>
      </c>
      <c r="C32" s="33">
        <f>C6</f>
        <v>360000</v>
      </c>
      <c r="D32" s="32" t="s">
        <v>36</v>
      </c>
    </row>
    <row r="33" spans="1:3" ht="15">
      <c r="A33" s="30" t="s">
        <v>39</v>
      </c>
      <c r="B33" s="31"/>
      <c r="C33" s="31">
        <f>B32-C32</f>
        <v>122400</v>
      </c>
    </row>
  </sheetData>
  <mergeCells count="6">
    <mergeCell ref="C14:C17"/>
    <mergeCell ref="A1:D2"/>
    <mergeCell ref="A3:B3"/>
    <mergeCell ref="C3:D3"/>
    <mergeCell ref="A4:B4"/>
    <mergeCell ref="C4:D4"/>
  </mergeCells>
  <printOptions/>
  <pageMargins left="0.2362204724409449" right="0.196850393700787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1">
      <selection activeCell="A36" sqref="A36"/>
    </sheetView>
  </sheetViews>
  <sheetFormatPr defaultColWidth="9.140625" defaultRowHeight="15"/>
  <cols>
    <col min="1" max="1" width="40.421875" style="2" customWidth="1"/>
    <col min="2" max="2" width="21.57421875" style="1" customWidth="1"/>
    <col min="3" max="3" width="18.57421875" style="1" customWidth="1"/>
    <col min="4" max="4" width="55.8515625" style="2" customWidth="1"/>
  </cols>
  <sheetData>
    <row r="1" spans="1:4" ht="15">
      <c r="A1" s="35" t="s">
        <v>17</v>
      </c>
      <c r="B1" s="35"/>
      <c r="C1" s="35"/>
      <c r="D1" s="35"/>
    </row>
    <row r="2" spans="1:4" ht="15" thickBot="1">
      <c r="A2" s="35"/>
      <c r="B2" s="35"/>
      <c r="C2" s="35"/>
      <c r="D2" s="35"/>
    </row>
    <row r="3" spans="1:4" ht="15" thickTop="1">
      <c r="A3" s="36" t="s">
        <v>14</v>
      </c>
      <c r="B3" s="37"/>
      <c r="C3" s="38" t="s">
        <v>0</v>
      </c>
      <c r="D3" s="37"/>
    </row>
    <row r="4" spans="1:4" ht="15" thickBot="1">
      <c r="A4" s="39" t="s">
        <v>32</v>
      </c>
      <c r="B4" s="40"/>
      <c r="C4" s="41" t="s">
        <v>32</v>
      </c>
      <c r="D4" s="40"/>
    </row>
    <row r="5" spans="1:4" ht="15">
      <c r="A5" s="3"/>
      <c r="B5" s="4"/>
      <c r="C5" s="3"/>
      <c r="D5" s="4"/>
    </row>
    <row r="6" spans="1:4" ht="15">
      <c r="A6" s="5" t="s">
        <v>2</v>
      </c>
      <c r="B6" s="13">
        <f>20000*12</f>
        <v>240000</v>
      </c>
      <c r="C6" s="14">
        <f>B6</f>
        <v>240000</v>
      </c>
      <c r="D6" s="8" t="s">
        <v>2</v>
      </c>
    </row>
    <row r="7" spans="1:4" ht="15">
      <c r="A7" s="5"/>
      <c r="B7" s="6"/>
      <c r="C7" s="7">
        <f>0.6*C6</f>
        <v>144000</v>
      </c>
      <c r="D7" s="8" t="s">
        <v>20</v>
      </c>
    </row>
    <row r="8" spans="1:4" ht="15">
      <c r="A8" s="5"/>
      <c r="B8" s="6"/>
      <c r="C8" s="7"/>
      <c r="D8" s="8" t="s">
        <v>25</v>
      </c>
    </row>
    <row r="9" spans="1:4" ht="15">
      <c r="A9" s="5"/>
      <c r="B9" s="6"/>
      <c r="C9" s="7"/>
      <c r="D9" s="8" t="s">
        <v>27</v>
      </c>
    </row>
    <row r="10" spans="1:4" ht="15">
      <c r="A10" s="5"/>
      <c r="B10" s="6"/>
      <c r="C10" s="7"/>
      <c r="D10" s="18" t="s">
        <v>26</v>
      </c>
    </row>
    <row r="11" spans="1:4" ht="15">
      <c r="A11" s="5" t="s">
        <v>6</v>
      </c>
      <c r="B11" s="6">
        <f>B6</f>
        <v>240000</v>
      </c>
      <c r="C11" s="7">
        <f>0.5*(C6-C7)</f>
        <v>48000</v>
      </c>
      <c r="D11" s="8" t="s">
        <v>21</v>
      </c>
    </row>
    <row r="12" spans="1:4" ht="15">
      <c r="A12" s="5" t="s">
        <v>7</v>
      </c>
      <c r="B12" s="6">
        <f>B6</f>
        <v>240000</v>
      </c>
      <c r="C12" s="7">
        <v>81024</v>
      </c>
      <c r="D12" s="8" t="s">
        <v>22</v>
      </c>
    </row>
    <row r="13" spans="1:4" ht="15">
      <c r="A13" s="5"/>
      <c r="B13" s="6"/>
      <c r="C13" s="7"/>
      <c r="D13" s="17" t="s">
        <v>23</v>
      </c>
    </row>
    <row r="14" spans="1:4" ht="15">
      <c r="A14" s="5" t="s">
        <v>8</v>
      </c>
      <c r="B14" s="6">
        <f>0.045*B11</f>
        <v>10800</v>
      </c>
      <c r="C14" s="34">
        <f>0.135*C11</f>
        <v>6480</v>
      </c>
      <c r="D14" s="16"/>
    </row>
    <row r="15" spans="1:4" ht="15">
      <c r="A15" s="5" t="s">
        <v>29</v>
      </c>
      <c r="B15" s="6">
        <f>0.065*B12</f>
        <v>15600</v>
      </c>
      <c r="C15" s="34"/>
      <c r="D15" s="16" t="s">
        <v>12</v>
      </c>
    </row>
    <row r="16" spans="1:4" ht="15">
      <c r="A16" s="5" t="s">
        <v>30</v>
      </c>
      <c r="B16" s="20">
        <f>SUM(B14:B15)</f>
        <v>26400</v>
      </c>
      <c r="C16" s="34"/>
      <c r="D16" s="17" t="s">
        <v>24</v>
      </c>
    </row>
    <row r="17" spans="1:4" ht="15">
      <c r="A17" s="5" t="s">
        <v>9</v>
      </c>
      <c r="B17" s="6">
        <f>0.09*B11</f>
        <v>21600</v>
      </c>
      <c r="C17" s="34"/>
      <c r="D17" s="16"/>
    </row>
    <row r="18" spans="1:4" ht="15">
      <c r="A18" s="5" t="s">
        <v>10</v>
      </c>
      <c r="B18" s="6">
        <f>0.25*B12</f>
        <v>60000</v>
      </c>
      <c r="C18" s="15">
        <f>0.292*C12</f>
        <v>23659.007999999998</v>
      </c>
      <c r="D18" s="16" t="s">
        <v>28</v>
      </c>
    </row>
    <row r="19" spans="1:4" ht="15">
      <c r="A19" s="5" t="s">
        <v>31</v>
      </c>
      <c r="B19" s="21">
        <f>SUM(B17:B18)</f>
        <v>81600</v>
      </c>
      <c r="C19" s="15"/>
      <c r="D19" s="16"/>
    </row>
    <row r="20" spans="1:4" ht="15">
      <c r="A20" s="5" t="s">
        <v>11</v>
      </c>
      <c r="B20" s="13">
        <f>B16+B19</f>
        <v>108000</v>
      </c>
      <c r="C20" s="14">
        <f>C14+C18</f>
        <v>30139.007999999998</v>
      </c>
      <c r="D20" s="8" t="s">
        <v>11</v>
      </c>
    </row>
    <row r="21" spans="1:4" ht="15">
      <c r="A21" s="5"/>
      <c r="B21" s="6"/>
      <c r="C21" s="7"/>
      <c r="D21" s="8"/>
    </row>
    <row r="22" spans="1:4" ht="15">
      <c r="A22" s="5" t="s">
        <v>3</v>
      </c>
      <c r="B22" s="6">
        <f>B6+B19</f>
        <v>321600</v>
      </c>
      <c r="C22" s="7">
        <f>C6-C7</f>
        <v>96000</v>
      </c>
      <c r="D22" s="8" t="s">
        <v>3</v>
      </c>
    </row>
    <row r="23" spans="1:4" ht="15">
      <c r="A23" s="5" t="s">
        <v>4</v>
      </c>
      <c r="B23" s="6">
        <f>B22*15%</f>
        <v>48240</v>
      </c>
      <c r="C23" s="7">
        <f>C22*15%</f>
        <v>14400</v>
      </c>
      <c r="D23" s="8" t="s">
        <v>4</v>
      </c>
    </row>
    <row r="24" spans="1:4" ht="15">
      <c r="A24" s="5" t="s">
        <v>5</v>
      </c>
      <c r="B24" s="6">
        <v>24840</v>
      </c>
      <c r="C24" s="7">
        <v>24840</v>
      </c>
      <c r="D24" s="8" t="s">
        <v>5</v>
      </c>
    </row>
    <row r="25" spans="1:4" ht="15">
      <c r="A25" s="5" t="s">
        <v>13</v>
      </c>
      <c r="B25" s="6">
        <f>B23-B24</f>
        <v>23400</v>
      </c>
      <c r="C25" s="7">
        <f>C23-C24</f>
        <v>-10440</v>
      </c>
      <c r="D25" s="8" t="s">
        <v>13</v>
      </c>
    </row>
    <row r="26" spans="1:4" ht="15">
      <c r="A26" s="22" t="s">
        <v>1</v>
      </c>
      <c r="B26" s="23">
        <v>47520</v>
      </c>
      <c r="C26" s="24">
        <v>0</v>
      </c>
      <c r="D26" s="25" t="s">
        <v>1</v>
      </c>
    </row>
    <row r="27" spans="1:4" ht="15">
      <c r="A27" s="5"/>
      <c r="B27" s="6"/>
      <c r="C27" s="7"/>
      <c r="D27" s="8"/>
    </row>
    <row r="28" spans="1:4" ht="15" thickBot="1">
      <c r="A28" s="9" t="s">
        <v>16</v>
      </c>
      <c r="B28" s="10">
        <f>B20+B26</f>
        <v>155520</v>
      </c>
      <c r="C28" s="11">
        <f>C20+C26</f>
        <v>30139.007999999998</v>
      </c>
      <c r="D28" s="12" t="s">
        <v>16</v>
      </c>
    </row>
    <row r="29" spans="1:2" ht="15" thickTop="1">
      <c r="A29" s="26" t="s">
        <v>40</v>
      </c>
      <c r="B29" s="27">
        <f>B28-C28</f>
        <v>125380.992</v>
      </c>
    </row>
    <row r="30" spans="1:2" ht="15">
      <c r="A30" s="26" t="s">
        <v>41</v>
      </c>
      <c r="B30" s="27">
        <f>B29/12</f>
        <v>10448.416</v>
      </c>
    </row>
    <row r="31" spans="1:4" ht="15">
      <c r="A31" s="28" t="s">
        <v>33</v>
      </c>
      <c r="B31" s="29">
        <f>B6-B16-B26</f>
        <v>166080</v>
      </c>
      <c r="C31" s="29">
        <f>C6-C20</f>
        <v>209860.992</v>
      </c>
      <c r="D31" s="28" t="s">
        <v>34</v>
      </c>
    </row>
    <row r="32" spans="1:4" ht="15">
      <c r="A32" s="32" t="s">
        <v>35</v>
      </c>
      <c r="B32" s="33">
        <f>B6+B19</f>
        <v>321600</v>
      </c>
      <c r="C32" s="33">
        <f>C6</f>
        <v>240000</v>
      </c>
      <c r="D32" s="32" t="s">
        <v>36</v>
      </c>
    </row>
    <row r="33" spans="1:3" ht="15">
      <c r="A33" s="30" t="s">
        <v>39</v>
      </c>
      <c r="B33" s="31"/>
      <c r="C33" s="31">
        <f>B32-C32</f>
        <v>81600</v>
      </c>
    </row>
  </sheetData>
  <mergeCells count="6">
    <mergeCell ref="C14:C17"/>
    <mergeCell ref="A1:D2"/>
    <mergeCell ref="A3:B3"/>
    <mergeCell ref="C3:D3"/>
    <mergeCell ref="A4:B4"/>
    <mergeCell ref="C4:D4"/>
  </mergeCells>
  <printOptions/>
  <pageMargins left="0.2362204724409449" right="0.1968503937007874" top="0.7874015748031497" bottom="0.7874015748031497" header="0.31496062992125984" footer="0.31496062992125984"/>
  <pageSetup horizontalDpi="600" verticalDpi="600" orientation="landscape" paperSize="9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Mackova</dc:creator>
  <cp:keywords/>
  <dc:description/>
  <cp:lastModifiedBy>Osnerová Michaela, Ing.</cp:lastModifiedBy>
  <cp:lastPrinted>2016-03-04T09:06:43Z</cp:lastPrinted>
  <dcterms:created xsi:type="dcterms:W3CDTF">2012-04-10T12:50:43Z</dcterms:created>
  <dcterms:modified xsi:type="dcterms:W3CDTF">2016-03-04T09:35:04Z</dcterms:modified>
  <cp:category/>
  <cp:version/>
  <cp:contentType/>
  <cp:contentStatus/>
</cp:coreProperties>
</file>